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-37335" yWindow="675" windowWidth="35340" windowHeight="17370" tabRatio="522"/>
  </bookViews>
  <sheets>
    <sheet name="Datenblatt pro Kind" sheetId="7" r:id="rId1"/>
    <sheet name="Tabelle Betreuungsgutscheine" sheetId="2" r:id="rId2"/>
  </sheets>
  <definedNames>
    <definedName name="_xlnm.Print_Area" localSheetId="0">'Datenblatt pro Kind'!$A$6:$J$91</definedName>
    <definedName name="_xlnm.Print_Titles" localSheetId="0">'Datenblatt pro Kind'!$6:$6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7" l="1"/>
  <c r="B25" i="7"/>
  <c r="J3" i="7"/>
  <c r="D43" i="7"/>
  <c r="D54" i="7"/>
  <c r="D77" i="7"/>
  <c r="D71" i="7"/>
  <c r="D78" i="7"/>
  <c r="D75" i="7"/>
  <c r="F11" i="7"/>
  <c r="J11" i="7"/>
  <c r="F13" i="7"/>
  <c r="J13" i="7"/>
  <c r="H15" i="7"/>
  <c r="J76" i="7"/>
  <c r="D60" i="7"/>
  <c r="D58" i="7"/>
  <c r="F39" i="7"/>
  <c r="H37" i="7"/>
  <c r="H39" i="7"/>
  <c r="B39" i="7"/>
  <c r="F37" i="7"/>
  <c r="J39" i="7"/>
  <c r="F58" i="7"/>
  <c r="J60" i="7"/>
  <c r="J58" i="7"/>
  <c r="J37" i="7"/>
  <c r="J59" i="7"/>
  <c r="F75" i="7"/>
  <c r="F54" i="7"/>
  <c r="H52" i="7"/>
  <c r="F43" i="7"/>
  <c r="H41" i="7"/>
  <c r="H54" i="7"/>
  <c r="B54" i="7"/>
  <c r="F52" i="7"/>
  <c r="J54" i="7"/>
  <c r="F50" i="7"/>
  <c r="H48" i="7"/>
  <c r="H50" i="7"/>
  <c r="B50" i="7"/>
  <c r="F48" i="7"/>
  <c r="J50" i="7"/>
  <c r="J48" i="7"/>
  <c r="H67" i="7"/>
  <c r="F67" i="7"/>
  <c r="H65" i="7"/>
  <c r="B67" i="7"/>
  <c r="F65" i="7"/>
  <c r="J67" i="7"/>
  <c r="J65" i="7"/>
  <c r="D82" i="7"/>
  <c r="H43" i="7"/>
  <c r="B43" i="7"/>
  <c r="F41" i="7"/>
  <c r="J43" i="7"/>
  <c r="J41" i="7"/>
  <c r="J52" i="7"/>
  <c r="F71" i="7"/>
  <c r="H69" i="7"/>
  <c r="H71" i="7"/>
  <c r="B71" i="7"/>
  <c r="F69" i="7"/>
  <c r="J71" i="7"/>
  <c r="J69" i="7"/>
  <c r="D84" i="7"/>
  <c r="J78" i="7"/>
  <c r="J75" i="7"/>
  <c r="D86" i="7"/>
  <c r="D88" i="7"/>
  <c r="D90" i="7"/>
  <c r="F78" i="7"/>
  <c r="F60" i="7"/>
  <c r="J70" i="7"/>
  <c r="J66" i="7"/>
  <c r="J53" i="7"/>
  <c r="J49" i="7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C20" i="2"/>
  <c r="C21" i="2"/>
  <c r="C22" i="2"/>
  <c r="C23" i="2"/>
  <c r="C24" i="2"/>
  <c r="C25" i="2"/>
  <c r="J15" i="7"/>
  <c r="J42" i="7"/>
  <c r="J38" i="7"/>
</calcChain>
</file>

<file path=xl/comments1.xml><?xml version="1.0" encoding="utf-8"?>
<comments xmlns="http://schemas.openxmlformats.org/spreadsheetml/2006/main">
  <authors>
    <author>Claudia</author>
  </authors>
  <commentList>
    <comment ref="B19" authorId="0">
      <text>
        <r>
          <rPr>
            <sz val="10"/>
            <color indexed="81"/>
            <rFont val="Gill Sans MT"/>
            <family val="2"/>
          </rPr>
          <t>Bitte geben Sie Ihr aktuellstes steuerbares Einkommen an. Sofern Sie mit einer Partnerin/ einem Partner seit mehr als zwei Jahren zusammenleben, gilt dies als feste Lebensgemeinschaft. Das Einkommen der Partnerin/des Partners wird angerechnet. Bitte fügen Sie in diesem Fall das Total beider Einkommen ein.</t>
        </r>
      </text>
    </comment>
    <comment ref="J19" authorId="0">
      <text>
        <r>
          <rPr>
            <sz val="9"/>
            <color indexed="81"/>
            <rFont val="Gill Sans MT"/>
            <family val="2"/>
          </rPr>
          <t>Einkäufe in die berufliche Vorsorge (2. Säule) und die gebundene Selbstvorsorge (Säule 3a), welche den Gesamtbetrag von CHF 25'000 übersteigen, werden angerechnet.</t>
        </r>
      </text>
    </comment>
    <comment ref="B21" authorId="0">
      <text>
        <r>
          <rPr>
            <sz val="10"/>
            <color indexed="81"/>
            <rFont val="Gill Sans MT"/>
            <family val="2"/>
          </rPr>
          <t>Es wird 10% des steuerbaren Vermögens  angerechnet.</t>
        </r>
      </text>
    </comment>
    <comment ref="J21" authorId="0">
      <text>
        <r>
          <rPr>
            <sz val="9"/>
            <color indexed="81"/>
            <rFont val="Gill Sans MT"/>
            <family val="2"/>
          </rPr>
          <t>Einkäufe in die berufliche Vorsorge (2. Säule) und die gebundene Selbstvorsorge (Säule 3a), welche den Gesamtbetrag von CHF 25'000 übersteigen, werden angerechnet.</t>
        </r>
      </text>
    </comment>
    <comment ref="J23" authorId="0">
      <text>
        <r>
          <rPr>
            <sz val="9"/>
            <color indexed="81"/>
            <rFont val="Gill Sans MT"/>
            <family val="2"/>
          </rPr>
          <t>Kosten für den Liegenschaftsunterhalt, welche den zulässigen Pauschalabzug übersteigen, werden angerechnet.</t>
        </r>
      </text>
    </comment>
  </commentList>
</comments>
</file>

<file path=xl/sharedStrings.xml><?xml version="1.0" encoding="utf-8"?>
<sst xmlns="http://schemas.openxmlformats.org/spreadsheetml/2006/main" count="100" uniqueCount="54">
  <si>
    <t>Massgebendes Einkommen</t>
  </si>
  <si>
    <t>Anrechenbarer Vermögensanteil</t>
  </si>
  <si>
    <t>Kostenbeteiligung Eltern pro Tag</t>
  </si>
  <si>
    <t>Alter des Kindes</t>
  </si>
  <si>
    <t>Kindertagesstätte</t>
  </si>
  <si>
    <t>Kinder
bis 18 Monate</t>
  </si>
  <si>
    <t>Kinder
über 18 Monate</t>
  </si>
  <si>
    <t>von</t>
  </si>
  <si>
    <t>bis</t>
  </si>
  <si>
    <t>massgebendes Einkommen</t>
  </si>
  <si>
    <t>bitte wählen</t>
  </si>
  <si>
    <t>Erwerbspensum</t>
  </si>
  <si>
    <t>Total Pensum</t>
  </si>
  <si>
    <t xml:space="preserve"> </t>
  </si>
  <si>
    <t>Betreuungsgutschein pro Monat</t>
  </si>
  <si>
    <t>anspruchsberechtigtes Pensum</t>
  </si>
  <si>
    <t>erstellt am:</t>
  </si>
  <si>
    <t>Betreuungsform</t>
  </si>
  <si>
    <t>Kinder unter 18 Monaten</t>
  </si>
  <si>
    <t>Anzahl betreute Tage
pro Woche</t>
  </si>
  <si>
    <t>Betrag pro Monat:</t>
  </si>
  <si>
    <t>Betreuungsgutschein p/Monat:</t>
  </si>
  <si>
    <t>Alleinerziehend</t>
  </si>
  <si>
    <t>zwei Erziehungsberechtigte / feste Lebensgemeinschaft</t>
  </si>
  <si>
    <t>1. Person</t>
  </si>
  <si>
    <t>Vollkostentarif pro Tag</t>
  </si>
  <si>
    <t>2. Person</t>
  </si>
  <si>
    <t>massgebendes Einkommen gemäss kantonaler Steuererklärung</t>
  </si>
  <si>
    <t>Steuerbares Einkommen (Code 490)</t>
  </si>
  <si>
    <t>Einkäufe 2. Säule (Code 250/251)</t>
  </si>
  <si>
    <t>Einkäufe 3. Säule (Code 220/221)</t>
  </si>
  <si>
    <t>Bezieht die Familie Mutterschaftsbeiträge?</t>
  </si>
  <si>
    <t>Mutterschaftsbeiträge</t>
  </si>
  <si>
    <t>Steuerbares Vermögen (Code 690)</t>
  </si>
  <si>
    <t>1. Kind</t>
  </si>
  <si>
    <t>2. Kind</t>
  </si>
  <si>
    <t>3. Kind</t>
  </si>
  <si>
    <t>Geschwisterrabatt</t>
  </si>
  <si>
    <t>Betreuungsgutschein pro Tag</t>
  </si>
  <si>
    <t>Auszahlung</t>
  </si>
  <si>
    <t>Auszahlung p/Monat</t>
  </si>
  <si>
    <t>Geschwisterbonus bei zwei Kindern</t>
  </si>
  <si>
    <t>Geschwisterbonus bei drei Kindern</t>
  </si>
  <si>
    <t>Anzahl Tage mit Geschwisterbonus</t>
  </si>
  <si>
    <t>Geschwisterbonus pro Tag</t>
  </si>
  <si>
    <t>Geschwisterbonus pro Monat</t>
  </si>
  <si>
    <t>Geschwisterbonus</t>
  </si>
  <si>
    <t>Liegenschaftsunterhalt (Code 181 bis 185)</t>
  </si>
  <si>
    <t>Gutscheinrechner für Betreuungsgutscheine</t>
  </si>
  <si>
    <t>familienergänzende Kinderbetreuung der Gemeinde Steinhausen</t>
  </si>
  <si>
    <t xml:space="preserve">Hinweis: Mit dem Gutscheinrechner können Sie die voraussichtiche Höhe der Betreuungsgutscheine berechnen.
Die Angaben sind unverbindlich. Für eine verbindliche Bestätigung reichen Sie bitte den Antrag mittels Formular bei der Gemeinde ein.
</t>
  </si>
  <si>
    <t>Kinder über 18 Mt bis und mit Kindergarten</t>
  </si>
  <si>
    <t>Kinder bis 18 Monate</t>
  </si>
  <si>
    <t>Kinder über 18 Monate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</si>
</sst>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&quot;CHF&quot;\ * #,##0.00_ ;_ &quot;CHF&quot;\ * \-#,##0.00_ ;_ &quot;CHF&quot;\ * &quot;-&quot;??_ ;_ @_ "/>
    <numFmt numFmtId="165" formatCode="_-* #,##0.00\ &quot;CHF&quot;_-;\-* #,##0.00\ &quot;CHF&quot;_-;_-* &quot;-&quot;??\ &quot;CHF&quot;_-;_-@_-"/>
    <numFmt numFmtId="166" formatCode="_ &quot;CHF&quot;\ * #,##0_ ;_ &quot;CHF&quot;\ * \-#,##0_ ;_ &quot;CHF&quot;\ * &quot;-&quot;??_ ;_ @_ "/>
    <numFmt numFmtId="167" formatCode="_ &quot;CHF&quot;\ * #,##0.0_ ;_ &quot;CHF&quot;\ * \-#,##0.0_ ;_ &quot;CHF&quot;\ * &quot;-&quot;??_ ;_ @_ "/>
    <numFmt numFmtId="168" formatCode="#,##0.0_ ;\-#,##0.0\ "/>
    <numFmt numFmtId="169" formatCode="0.0"/>
  </numFmts>
  <fonts count="14" x14ac:knownFonts="1">
    <font>
      <sz val="10"/>
      <color theme="1"/>
      <name val="Arial"/>
      <family val="2"/>
    </font>
    <font>
      <sz val="11"/>
      <color theme="1"/>
      <name val="Gill Sans MT"/>
      <family val="2"/>
    </font>
    <font>
      <sz val="10"/>
      <color theme="1"/>
      <name val="Arial"/>
      <family val="2"/>
    </font>
    <font>
      <b/>
      <sz val="11"/>
      <color theme="0"/>
      <name val="Gill Sans MT"/>
      <family val="2"/>
    </font>
    <font>
      <sz val="11"/>
      <color rgb="FF000000"/>
      <name val="Gill Sans MT"/>
      <family val="2"/>
    </font>
    <font>
      <sz val="11"/>
      <name val="Gill Sans MT"/>
      <family val="2"/>
    </font>
    <font>
      <sz val="9"/>
      <color indexed="81"/>
      <name val="Gill Sans MT"/>
      <family val="2"/>
    </font>
    <font>
      <b/>
      <sz val="11"/>
      <name val="Gill Sans MT"/>
      <family val="2"/>
    </font>
    <font>
      <sz val="9"/>
      <name val="Gill Sans MT"/>
      <family val="2"/>
    </font>
    <font>
      <sz val="10"/>
      <name val="Gill Sans MT"/>
      <family val="2"/>
    </font>
    <font>
      <sz val="10"/>
      <color indexed="81"/>
      <name val="Gill Sans MT"/>
      <family val="2"/>
    </font>
    <font>
      <b/>
      <sz val="16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13C98"/>
        <bgColor indexed="64"/>
      </patternFill>
    </fill>
    <fill>
      <patternFill patternType="solid">
        <fgColor rgb="FFBAE8F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medium">
        <color rgb="FF313C98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/>
    <xf numFmtId="166" fontId="5" fillId="3" borderId="1" xfId="1" applyNumberFormat="1" applyFont="1" applyFill="1" applyBorder="1" applyAlignment="1">
      <alignment horizontal="center"/>
    </xf>
    <xf numFmtId="166" fontId="4" fillId="3" borderId="1" xfId="1" applyNumberFormat="1" applyFont="1" applyFill="1" applyBorder="1" applyAlignment="1">
      <alignment horizontal="center" vertical="center"/>
    </xf>
    <xf numFmtId="164" fontId="5" fillId="2" borderId="0" xfId="1" applyFont="1" applyFill="1" applyBorder="1" applyAlignment="1" applyProtection="1">
      <alignment horizontal="right"/>
      <protection locked="0"/>
    </xf>
    <xf numFmtId="168" fontId="5" fillId="2" borderId="0" xfId="1" applyNumberFormat="1" applyFont="1" applyFill="1" applyBorder="1" applyAlignment="1" applyProtection="1">
      <alignment horizontal="right"/>
      <protection locked="0"/>
    </xf>
    <xf numFmtId="0" fontId="3" fillId="5" borderId="1" xfId="0" applyFont="1" applyFill="1" applyBorder="1" applyAlignment="1">
      <alignment horizontal="center" vertical="center" wrapText="1"/>
    </xf>
    <xf numFmtId="9" fontId="5" fillId="2" borderId="0" xfId="2" applyFont="1" applyFill="1" applyBorder="1" applyAlignment="1" applyProtection="1">
      <alignment horizontal="center"/>
      <protection locked="0"/>
    </xf>
    <xf numFmtId="9" fontId="5" fillId="2" borderId="0" xfId="2" applyFont="1" applyFill="1" applyBorder="1" applyAlignment="1" applyProtection="1">
      <alignment horizontal="center" vertical="center"/>
      <protection locked="0"/>
    </xf>
    <xf numFmtId="166" fontId="7" fillId="2" borderId="0" xfId="1" applyNumberFormat="1" applyFont="1" applyFill="1" applyBorder="1" applyAlignment="1" applyProtection="1">
      <alignment horizontal="right"/>
      <protection locked="0"/>
    </xf>
    <xf numFmtId="167" fontId="5" fillId="3" borderId="1" xfId="1" applyNumberFormat="1" applyFont="1" applyFill="1" applyBorder="1" applyAlignment="1">
      <alignment horizontal="center"/>
    </xf>
    <xf numFmtId="166" fontId="5" fillId="2" borderId="0" xfId="1" applyNumberFormat="1" applyFont="1" applyFill="1" applyBorder="1" applyAlignment="1" applyProtection="1">
      <alignment horizontal="right"/>
      <protection locked="0"/>
    </xf>
    <xf numFmtId="3" fontId="5" fillId="2" borderId="0" xfId="0" applyNumberFormat="1" applyFont="1" applyFill="1" applyBorder="1" applyAlignment="1" applyProtection="1">
      <alignment horizontal="center"/>
      <protection locked="0"/>
    </xf>
    <xf numFmtId="169" fontId="5" fillId="2" borderId="0" xfId="2" applyNumberFormat="1" applyFont="1" applyFill="1" applyProtection="1">
      <protection locked="0"/>
    </xf>
    <xf numFmtId="166" fontId="5" fillId="4" borderId="0" xfId="1" applyNumberFormat="1" applyFont="1" applyFill="1" applyBorder="1" applyAlignment="1" applyProtection="1">
      <alignment horizontal="right"/>
    </xf>
    <xf numFmtId="166" fontId="7" fillId="4" borderId="0" xfId="1" applyNumberFormat="1" applyFont="1" applyFill="1" applyBorder="1" applyAlignment="1" applyProtection="1">
      <alignment horizontal="right"/>
    </xf>
    <xf numFmtId="166" fontId="5" fillId="2" borderId="0" xfId="1" applyNumberFormat="1" applyFont="1" applyFill="1" applyBorder="1" applyAlignment="1" applyProtection="1">
      <protection locked="0"/>
    </xf>
    <xf numFmtId="0" fontId="5" fillId="0" borderId="0" xfId="0" applyFont="1" applyProtection="1"/>
    <xf numFmtId="0" fontId="11" fillId="0" borderId="0" xfId="0" applyFont="1" applyProtection="1"/>
    <xf numFmtId="0" fontId="7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/>
    </xf>
    <xf numFmtId="0" fontId="12" fillId="0" borderId="0" xfId="0" applyFont="1" applyProtection="1"/>
    <xf numFmtId="0" fontId="12" fillId="0" borderId="0" xfId="0" applyFont="1" applyAlignment="1" applyProtection="1">
      <alignment horizontal="right" vertical="center"/>
    </xf>
    <xf numFmtId="0" fontId="13" fillId="0" borderId="0" xfId="0" applyFont="1" applyProtection="1"/>
    <xf numFmtId="14" fontId="5" fillId="0" borderId="0" xfId="0" applyNumberFormat="1" applyFont="1" applyFill="1" applyAlignment="1" applyProtection="1">
      <alignment horizontal="right"/>
    </xf>
    <xf numFmtId="14" fontId="5" fillId="0" borderId="0" xfId="0" applyNumberFormat="1" applyFont="1" applyProtection="1"/>
    <xf numFmtId="0" fontId="5" fillId="0" borderId="0" xfId="0" applyFont="1" applyFill="1" applyAlignment="1" applyProtection="1">
      <alignment horizontal="left" vertical="top" wrapText="1"/>
    </xf>
    <xf numFmtId="0" fontId="7" fillId="0" borderId="0" xfId="0" applyFont="1" applyAlignment="1" applyProtection="1">
      <alignment horizontal="left"/>
    </xf>
    <xf numFmtId="0" fontId="3" fillId="5" borderId="0" xfId="0" applyFont="1" applyFill="1" applyProtection="1"/>
    <xf numFmtId="0" fontId="5" fillId="5" borderId="0" xfId="0" applyFont="1" applyFill="1" applyProtection="1"/>
    <xf numFmtId="0" fontId="5" fillId="0" borderId="0" xfId="0" applyFont="1" applyAlignment="1" applyProtection="1">
      <alignment horizontal="center"/>
    </xf>
    <xf numFmtId="9" fontId="5" fillId="0" borderId="0" xfId="2" applyFont="1" applyProtection="1"/>
    <xf numFmtId="9" fontId="5" fillId="0" borderId="0" xfId="2" applyFont="1" applyFill="1" applyBorder="1" applyAlignment="1" applyProtection="1">
      <alignment horizontal="center"/>
    </xf>
    <xf numFmtId="9" fontId="5" fillId="4" borderId="0" xfId="2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9" fontId="7" fillId="4" borderId="0" xfId="2" applyFont="1" applyFill="1" applyBorder="1" applyAlignment="1" applyProtection="1">
      <alignment horizontal="center"/>
    </xf>
    <xf numFmtId="9" fontId="5" fillId="0" borderId="0" xfId="2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</xf>
    <xf numFmtId="9" fontId="5" fillId="4" borderId="0" xfId="2" applyFont="1" applyFill="1" applyBorder="1" applyAlignment="1" applyProtection="1">
      <alignment horizontal="center" vertical="center"/>
    </xf>
    <xf numFmtId="9" fontId="5" fillId="0" borderId="0" xfId="2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left" vertical="center" wrapText="1"/>
    </xf>
    <xf numFmtId="9" fontId="5" fillId="7" borderId="0" xfId="0" applyNumberFormat="1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right"/>
    </xf>
    <xf numFmtId="0" fontId="7" fillId="0" borderId="0" xfId="0" applyFont="1" applyProtection="1"/>
    <xf numFmtId="0" fontId="7" fillId="0" borderId="5" xfId="0" applyFont="1" applyFill="1" applyBorder="1" applyProtection="1"/>
    <xf numFmtId="0" fontId="5" fillId="0" borderId="5" xfId="0" applyFont="1" applyFill="1" applyBorder="1" applyProtection="1"/>
    <xf numFmtId="0" fontId="7" fillId="0" borderId="0" xfId="0" applyFont="1" applyFill="1" applyBorder="1" applyProtection="1"/>
    <xf numFmtId="0" fontId="5" fillId="0" borderId="0" xfId="0" applyFont="1" applyFill="1" applyBorder="1" applyProtection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/>
    <xf numFmtId="164" fontId="7" fillId="4" borderId="0" xfId="1" applyFont="1" applyFill="1" applyProtection="1"/>
    <xf numFmtId="164" fontId="5" fillId="0" borderId="0" xfId="1" applyFont="1" applyProtection="1"/>
    <xf numFmtId="164" fontId="7" fillId="4" borderId="0" xfId="1" applyFont="1" applyFill="1" applyBorder="1" applyAlignment="1" applyProtection="1">
      <alignment horizontal="right"/>
    </xf>
    <xf numFmtId="164" fontId="5" fillId="0" borderId="0" xfId="1" applyFont="1" applyBorder="1" applyProtection="1"/>
    <xf numFmtId="164" fontId="7" fillId="6" borderId="0" xfId="1" applyNumberFormat="1" applyFont="1" applyFill="1" applyBorder="1" applyAlignment="1" applyProtection="1">
      <alignment horizontal="right"/>
    </xf>
    <xf numFmtId="164" fontId="5" fillId="8" borderId="0" xfId="1" applyFont="1" applyFill="1" applyProtection="1"/>
    <xf numFmtId="164" fontId="7" fillId="8" borderId="0" xfId="1" applyFont="1" applyFill="1" applyBorder="1" applyAlignment="1" applyProtection="1">
      <alignment horizontal="right"/>
    </xf>
    <xf numFmtId="164" fontId="7" fillId="8" borderId="0" xfId="1" applyFont="1" applyFill="1" applyProtection="1"/>
    <xf numFmtId="2" fontId="5" fillId="7" borderId="0" xfId="0" applyNumberFormat="1" applyFont="1" applyFill="1" applyProtection="1"/>
    <xf numFmtId="168" fontId="5" fillId="9" borderId="0" xfId="0" applyNumberFormat="1" applyFont="1" applyFill="1" applyProtection="1"/>
    <xf numFmtId="164" fontId="7" fillId="0" borderId="0" xfId="1" applyFont="1" applyFill="1" applyBorder="1" applyAlignment="1" applyProtection="1">
      <alignment horizontal="right"/>
    </xf>
    <xf numFmtId="164" fontId="7" fillId="0" borderId="0" xfId="1" applyFont="1" applyFill="1" applyProtection="1"/>
    <xf numFmtId="2" fontId="5" fillId="0" borderId="0" xfId="0" applyNumberFormat="1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169" fontId="5" fillId="0" borderId="0" xfId="2" applyNumberFormat="1" applyFont="1" applyFill="1" applyProtection="1"/>
    <xf numFmtId="169" fontId="5" fillId="9" borderId="0" xfId="2" applyNumberFormat="1" applyFont="1" applyFill="1" applyProtection="1"/>
    <xf numFmtId="164" fontId="7" fillId="9" borderId="0" xfId="1" applyFont="1" applyFill="1" applyBorder="1" applyAlignment="1" applyProtection="1">
      <alignment horizontal="right"/>
    </xf>
    <xf numFmtId="2" fontId="5" fillId="9" borderId="0" xfId="0" applyNumberFormat="1" applyFont="1" applyFill="1" applyProtection="1"/>
    <xf numFmtId="165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164" fontId="5" fillId="0" borderId="0" xfId="0" applyNumberFormat="1" applyFont="1" applyProtection="1"/>
    <xf numFmtId="0" fontId="5" fillId="0" borderId="0" xfId="0" applyNumberFormat="1" applyFont="1" applyProtection="1"/>
    <xf numFmtId="164" fontId="7" fillId="0" borderId="0" xfId="1" applyNumberFormat="1" applyFont="1" applyProtection="1"/>
    <xf numFmtId="0" fontId="5" fillId="0" borderId="0" xfId="0" applyFont="1" applyFill="1" applyAlignment="1" applyProtection="1">
      <alignment horizontal="left"/>
    </xf>
    <xf numFmtId="164" fontId="7" fillId="0" borderId="0" xfId="1" applyNumberFormat="1" applyFont="1" applyFill="1" applyBorder="1" applyAlignment="1" applyProtection="1">
      <alignment horizontal="right"/>
    </xf>
    <xf numFmtId="164" fontId="7" fillId="10" borderId="0" xfId="1" applyFont="1" applyFill="1" applyBorder="1" applyAlignment="1" applyProtection="1">
      <alignment horizontal="right"/>
    </xf>
    <xf numFmtId="0" fontId="5" fillId="0" borderId="0" xfId="0" applyFont="1" applyFill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left" vertical="center" wrapText="1"/>
    </xf>
    <xf numFmtId="0" fontId="8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3">
    <cellStyle name="Prozent" xfId="2" builtinId="5"/>
    <cellStyle name="Standard" xfId="0" builtinId="0"/>
    <cellStyle name="Währung" xfId="1" builtinId="4"/>
  </cellStyles>
  <dxfs count="20"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ont>
        <color rgb="FFC00000"/>
      </font>
      <fill>
        <patternFill patternType="solid">
          <bgColor theme="0" tint="-4.9989318521683403E-2"/>
        </patternFill>
      </fill>
    </dxf>
    <dxf>
      <font>
        <color rgb="FFC00000"/>
      </font>
      <fill>
        <patternFill patternType="solid"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color theme="5"/>
      </font>
    </dxf>
    <dxf>
      <font>
        <b/>
        <i val="0"/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BAE8FC"/>
      <color rgb="FF313C98"/>
      <color rgb="FF0BA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1312118</xdr:colOff>
      <xdr:row>0</xdr:row>
      <xdr:rowOff>775797</xdr:rowOff>
    </xdr:to>
    <xdr:pic>
      <xdr:nvPicPr>
        <xdr:cNvPr id="3" name="Grafik 2">
          <a:extLst>
            <a:ext uri="{FF2B5EF4-FFF2-40B4-BE49-F238E27FC236}">
              <a16:creationId xmlns="" xmlns:a16="http://schemas.microsoft.com/office/drawing/2014/main" id="{A9909243-F9E6-4DF2-842F-7FD5C72DCC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34"/>
        <a:stretch/>
      </xdr:blipFill>
      <xdr:spPr>
        <a:xfrm>
          <a:off x="0" y="0"/>
          <a:ext cx="1312118" cy="775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R95"/>
  <sheetViews>
    <sheetView showGridLines="0" tabSelected="1" topLeftCell="A16" zoomScale="110" zoomScaleNormal="110" zoomScaleSheetLayoutView="83" zoomScalePageLayoutView="110" workbookViewId="0">
      <selection activeCell="D88" sqref="D88"/>
    </sheetView>
  </sheetViews>
  <sheetFormatPr baseColWidth="10" defaultColWidth="0" defaultRowHeight="17.25" zeroHeight="1" x14ac:dyDescent="0.35"/>
  <cols>
    <col min="1" max="1" width="33.42578125" style="16" customWidth="1"/>
    <col min="2" max="2" width="33" style="16" customWidth="1"/>
    <col min="3" max="3" width="4.85546875" style="16" customWidth="1"/>
    <col min="4" max="4" width="32.85546875" style="16" customWidth="1"/>
    <col min="5" max="5" width="4.85546875" style="16" customWidth="1"/>
    <col min="6" max="6" width="18.140625" style="16" hidden="1" customWidth="1"/>
    <col min="7" max="7" width="4.28515625" style="16" hidden="1" customWidth="1"/>
    <col min="8" max="8" width="19.28515625" style="16" hidden="1" customWidth="1"/>
    <col min="9" max="9" width="3.28515625" style="16" hidden="1" customWidth="1"/>
    <col min="10" max="10" width="32.85546875" style="16" customWidth="1"/>
    <col min="11" max="18" width="0" style="16" hidden="1" customWidth="1"/>
    <col min="19" max="16384" width="10.85546875" style="16" hidden="1"/>
  </cols>
  <sheetData>
    <row r="1" spans="1:13" ht="63.95" customHeight="1" x14ac:dyDescent="0.35"/>
    <row r="2" spans="1:13" ht="24.75" x14ac:dyDescent="0.5">
      <c r="A2" s="17" t="s">
        <v>48</v>
      </c>
      <c r="B2" s="17"/>
      <c r="C2" s="17"/>
      <c r="D2" s="18"/>
      <c r="J2" s="19" t="s">
        <v>16</v>
      </c>
    </row>
    <row r="3" spans="1:13" ht="21.75" x14ac:dyDescent="0.45">
      <c r="A3" s="20" t="s">
        <v>49</v>
      </c>
      <c r="B3" s="20"/>
      <c r="C3" s="20"/>
      <c r="D3" s="21"/>
      <c r="E3" s="22"/>
      <c r="F3" s="22"/>
      <c r="G3" s="22"/>
      <c r="H3" s="22"/>
      <c r="I3" s="22"/>
      <c r="J3" s="23">
        <f ca="1">TODAY()</f>
        <v>42965</v>
      </c>
      <c r="L3" s="19"/>
      <c r="M3" s="24"/>
    </row>
    <row r="4" spans="1:13" ht="6.6" customHeight="1" x14ac:dyDescent="0.45">
      <c r="A4" s="20"/>
      <c r="B4" s="20"/>
      <c r="C4" s="20"/>
      <c r="D4" s="21"/>
      <c r="E4" s="22"/>
      <c r="F4" s="22"/>
      <c r="G4" s="22"/>
      <c r="H4" s="22"/>
      <c r="I4" s="22"/>
      <c r="K4" s="24"/>
      <c r="L4" s="19"/>
      <c r="M4" s="24"/>
    </row>
    <row r="5" spans="1:13" ht="36" customHeight="1" x14ac:dyDescent="0.35">
      <c r="A5" s="78" t="s">
        <v>50</v>
      </c>
      <c r="B5" s="78"/>
      <c r="C5" s="78"/>
      <c r="D5" s="78"/>
      <c r="E5" s="78"/>
      <c r="F5" s="78"/>
      <c r="G5" s="78"/>
      <c r="H5" s="78"/>
      <c r="I5" s="78"/>
      <c r="J5" s="78"/>
      <c r="K5" s="25"/>
      <c r="L5" s="25"/>
      <c r="M5" s="25"/>
    </row>
    <row r="6" spans="1:13" ht="16.5" customHeight="1" x14ac:dyDescent="0.35">
      <c r="B6" s="26"/>
    </row>
    <row r="7" spans="1:13" x14ac:dyDescent="0.35">
      <c r="A7" s="27" t="s">
        <v>11</v>
      </c>
      <c r="B7" s="27"/>
      <c r="C7" s="28"/>
      <c r="D7" s="28"/>
      <c r="E7" s="28"/>
      <c r="F7" s="28"/>
      <c r="G7" s="28"/>
      <c r="H7" s="28"/>
      <c r="I7" s="28"/>
      <c r="J7" s="28"/>
    </row>
    <row r="8" spans="1:13" ht="9.9499999999999993" customHeight="1" x14ac:dyDescent="0.35"/>
    <row r="9" spans="1:13" ht="20.100000000000001" customHeight="1" x14ac:dyDescent="0.35">
      <c r="B9" s="29" t="s">
        <v>24</v>
      </c>
      <c r="C9" s="29"/>
      <c r="D9" s="29" t="s">
        <v>26</v>
      </c>
      <c r="F9" s="29" t="s">
        <v>12</v>
      </c>
      <c r="J9" s="16" t="s">
        <v>15</v>
      </c>
    </row>
    <row r="10" spans="1:13" ht="9.9499999999999993" customHeight="1" x14ac:dyDescent="0.35"/>
    <row r="11" spans="1:13" ht="20.100000000000001" customHeight="1" x14ac:dyDescent="0.35">
      <c r="A11" s="16" t="s">
        <v>22</v>
      </c>
      <c r="B11" s="6"/>
      <c r="C11" s="30"/>
      <c r="D11" s="31"/>
      <c r="F11" s="32">
        <f>B11</f>
        <v>0</v>
      </c>
      <c r="I11" s="33"/>
      <c r="J11" s="34">
        <f>F11</f>
        <v>0</v>
      </c>
    </row>
    <row r="12" spans="1:13" ht="6.95" customHeight="1" x14ac:dyDescent="0.35">
      <c r="A12" s="79" t="s">
        <v>23</v>
      </c>
      <c r="B12" s="35"/>
      <c r="C12" s="33"/>
      <c r="D12" s="35"/>
      <c r="E12" s="33"/>
      <c r="F12" s="35"/>
      <c r="G12" s="33"/>
      <c r="I12" s="33"/>
      <c r="J12" s="36"/>
    </row>
    <row r="13" spans="1:13" ht="20.100000000000001" customHeight="1" x14ac:dyDescent="0.35">
      <c r="A13" s="79"/>
      <c r="B13" s="7"/>
      <c r="C13" s="33"/>
      <c r="D13" s="7"/>
      <c r="E13" s="33"/>
      <c r="F13" s="37">
        <f>B13+D13</f>
        <v>0</v>
      </c>
      <c r="G13" s="33"/>
      <c r="I13" s="33"/>
      <c r="J13" s="34">
        <f>IF(F13=0%,0,F13-100%)</f>
        <v>0</v>
      </c>
    </row>
    <row r="14" spans="1:13" ht="6.95" customHeight="1" x14ac:dyDescent="0.35">
      <c r="A14" s="79"/>
      <c r="B14" s="38"/>
      <c r="C14" s="33"/>
      <c r="D14" s="38"/>
      <c r="E14" s="33"/>
      <c r="G14" s="33"/>
      <c r="H14" s="33"/>
      <c r="I14" s="33"/>
      <c r="J14" s="39"/>
    </row>
    <row r="15" spans="1:13" ht="20.100000000000001" customHeight="1" x14ac:dyDescent="0.35">
      <c r="A15" s="40"/>
      <c r="B15" s="38"/>
      <c r="C15" s="33"/>
      <c r="D15" s="38"/>
      <c r="E15" s="33"/>
      <c r="G15" s="33"/>
      <c r="H15" s="41">
        <f>J11+J13</f>
        <v>0</v>
      </c>
      <c r="I15" s="33"/>
      <c r="J15" s="39" t="str">
        <f>IF(OR(F13&gt;=119%,F13=0%),"","zu niedriges Pensum kein Anspruch")</f>
        <v/>
      </c>
    </row>
    <row r="16" spans="1:13" ht="9.9499999999999993" customHeight="1" x14ac:dyDescent="0.35">
      <c r="D16" s="30"/>
    </row>
    <row r="17" spans="1:10" x14ac:dyDescent="0.35">
      <c r="A17" s="27" t="s">
        <v>27</v>
      </c>
      <c r="B17" s="27"/>
      <c r="C17" s="28"/>
      <c r="D17" s="28"/>
      <c r="E17" s="28"/>
      <c r="F17" s="28"/>
      <c r="G17" s="28"/>
      <c r="H17" s="28"/>
      <c r="I17" s="28"/>
      <c r="J17" s="28"/>
    </row>
    <row r="18" spans="1:10" ht="9.9499999999999993" customHeight="1" x14ac:dyDescent="0.35"/>
    <row r="19" spans="1:10" x14ac:dyDescent="0.35">
      <c r="A19" s="16" t="s">
        <v>28</v>
      </c>
      <c r="B19" s="10"/>
      <c r="D19" s="19" t="s">
        <v>29</v>
      </c>
      <c r="J19" s="15"/>
    </row>
    <row r="20" spans="1:10" ht="9.9499999999999993" customHeight="1" x14ac:dyDescent="0.35">
      <c r="D20" s="19"/>
    </row>
    <row r="21" spans="1:10" x14ac:dyDescent="0.35">
      <c r="A21" s="16" t="s">
        <v>33</v>
      </c>
      <c r="B21" s="10"/>
      <c r="D21" s="19" t="s">
        <v>30</v>
      </c>
      <c r="J21" s="15"/>
    </row>
    <row r="22" spans="1:10" ht="9.9499999999999993" customHeight="1" x14ac:dyDescent="0.35">
      <c r="D22" s="19"/>
    </row>
    <row r="23" spans="1:10" x14ac:dyDescent="0.35">
      <c r="A23" s="16" t="s">
        <v>1</v>
      </c>
      <c r="B23" s="13">
        <f>B21/10</f>
        <v>0</v>
      </c>
      <c r="D23" s="42" t="s">
        <v>47</v>
      </c>
      <c r="G23" s="33"/>
      <c r="H23" s="33"/>
      <c r="J23" s="15"/>
    </row>
    <row r="24" spans="1:10" ht="9.9499999999999993" customHeight="1" x14ac:dyDescent="0.35">
      <c r="D24" s="19"/>
    </row>
    <row r="25" spans="1:10" x14ac:dyDescent="0.35">
      <c r="A25" s="43" t="s">
        <v>0</v>
      </c>
      <c r="B25" s="14">
        <f>IF((J19+J21)&lt;25000,B19+B23+J23,B19+B23+J23+(J19+J21-25000))</f>
        <v>0</v>
      </c>
      <c r="D25" s="19"/>
    </row>
    <row r="26" spans="1:10" ht="9.9499999999999993" customHeight="1" x14ac:dyDescent="0.35">
      <c r="D26" s="19"/>
    </row>
    <row r="27" spans="1:10" ht="20.100000000000001" customHeight="1" x14ac:dyDescent="0.35">
      <c r="A27" s="16" t="s">
        <v>31</v>
      </c>
      <c r="B27" s="11" t="s">
        <v>10</v>
      </c>
      <c r="D27" s="19" t="s">
        <v>20</v>
      </c>
      <c r="J27" s="8"/>
    </row>
    <row r="28" spans="1:10" x14ac:dyDescent="0.35">
      <c r="D28" s="30"/>
    </row>
    <row r="29" spans="1:10" ht="9.9499999999999993" customHeight="1" x14ac:dyDescent="0.35"/>
    <row r="30" spans="1:10" x14ac:dyDescent="0.35">
      <c r="A30" s="27" t="s">
        <v>17</v>
      </c>
      <c r="B30" s="27"/>
      <c r="C30" s="28"/>
      <c r="D30" s="28"/>
      <c r="E30" s="28"/>
      <c r="F30" s="28"/>
      <c r="G30" s="28"/>
      <c r="H30" s="28"/>
      <c r="I30" s="28"/>
      <c r="J30" s="28"/>
    </row>
    <row r="31" spans="1:10" ht="9.9499999999999993" customHeight="1" x14ac:dyDescent="0.35"/>
    <row r="32" spans="1:10" ht="18" thickBot="1" x14ac:dyDescent="0.4">
      <c r="A32" s="44" t="s">
        <v>4</v>
      </c>
      <c r="B32" s="45"/>
      <c r="C32" s="45"/>
      <c r="D32" s="45"/>
      <c r="E32" s="45"/>
      <c r="F32" s="45"/>
      <c r="G32" s="45"/>
      <c r="H32" s="45"/>
      <c r="I32" s="45"/>
      <c r="J32" s="45"/>
    </row>
    <row r="33" spans="1:18" x14ac:dyDescent="0.35">
      <c r="A33" s="46"/>
      <c r="B33" s="47"/>
      <c r="C33" s="47"/>
      <c r="D33" s="47"/>
      <c r="E33" s="47"/>
      <c r="F33" s="47"/>
      <c r="G33" s="47"/>
      <c r="H33" s="47"/>
      <c r="I33" s="47"/>
      <c r="J33" s="47"/>
    </row>
    <row r="34" spans="1:18" ht="15" customHeight="1" x14ac:dyDescent="0.35">
      <c r="A34" s="43" t="s">
        <v>34</v>
      </c>
      <c r="R34" s="16" t="s">
        <v>13</v>
      </c>
    </row>
    <row r="35" spans="1:18" ht="34.5" x14ac:dyDescent="0.35">
      <c r="A35" s="48" t="s">
        <v>3</v>
      </c>
      <c r="B35" s="49" t="s">
        <v>25</v>
      </c>
      <c r="C35" s="50"/>
      <c r="D35" s="49" t="s">
        <v>19</v>
      </c>
      <c r="E35" s="50"/>
      <c r="F35" s="49" t="s">
        <v>38</v>
      </c>
      <c r="H35" s="49" t="s">
        <v>2</v>
      </c>
      <c r="J35" s="49" t="s">
        <v>14</v>
      </c>
      <c r="K35" s="51"/>
    </row>
    <row r="36" spans="1:18" ht="9.9499999999999993" customHeight="1" x14ac:dyDescent="0.35"/>
    <row r="37" spans="1:18" ht="18" customHeight="1" x14ac:dyDescent="0.35">
      <c r="A37" s="16" t="s">
        <v>18</v>
      </c>
      <c r="B37" s="3"/>
      <c r="D37" s="4"/>
      <c r="F37" s="52" t="str">
        <f>IF(B39&lt;0,0,B39)</f>
        <v/>
      </c>
      <c r="G37" s="53"/>
      <c r="H37" s="54" t="str">
        <f>IF(ISBLANK(D37),"",IF(B37-F39&lt;25,25,B37-F39))</f>
        <v/>
      </c>
      <c r="I37" s="55"/>
      <c r="J37" s="56">
        <f>IF(ISBLANK(D37),0,ROUND(J39/5,2)*5)</f>
        <v>0</v>
      </c>
    </row>
    <row r="38" spans="1:18" ht="20.100000000000001" customHeight="1" x14ac:dyDescent="0.35">
      <c r="D38" s="30"/>
      <c r="J38" s="19" t="str">
        <f>IF(D37/5*100%&gt;$H$15,"Hinweis: Das maximal unterstützte Pensum liegt bei "&amp;($H$15*100)&amp;"%. Die Kitabetreuung wird an maximal "&amp;($H$15*5)&amp;" Wochentag/en unterstützt.","")</f>
        <v/>
      </c>
    </row>
    <row r="39" spans="1:18" ht="17.100000000000001" hidden="1" customHeight="1" x14ac:dyDescent="0.35">
      <c r="B39" s="57" t="str">
        <f>IF(ISBLANK(D37),"",IF(OR(H39&gt;=B37,H39&gt;B37-H37),B37-H37,H39))</f>
        <v/>
      </c>
      <c r="F39" s="58" t="str">
        <f>IF(ISBLANK(D37),"",VLOOKUP($B$25,'Tabelle Betreuungsgutscheine'!$A$1:$E$27,4,1))</f>
        <v/>
      </c>
      <c r="H39" s="59" t="str">
        <f>IF(ISBLANK($D$37),"",IF($B$37-25&lt;=25,($B$37-$H$37),$F$39))</f>
        <v/>
      </c>
      <c r="J39" s="60" t="e">
        <f>IF(D37/5*100%&lt;=$H$15,F37*(D37/5*100)*236/(100*12),($H$15*F37*236)/12)</f>
        <v>#VALUE!</v>
      </c>
    </row>
    <row r="40" spans="1:18" ht="17.100000000000001" customHeight="1" x14ac:dyDescent="0.35">
      <c r="A40" s="81" t="s">
        <v>51</v>
      </c>
    </row>
    <row r="41" spans="1:18" ht="17.100000000000001" customHeight="1" x14ac:dyDescent="0.35">
      <c r="A41" s="81"/>
      <c r="B41" s="3"/>
      <c r="D41" s="4"/>
      <c r="F41" s="52" t="str">
        <f>IF(B43&lt;0,0,B43)</f>
        <v/>
      </c>
      <c r="G41" s="53"/>
      <c r="H41" s="54" t="str">
        <f>IF(ISBLANK(D41),"",IF(B41-F43&lt;25,25,B41-F43))</f>
        <v/>
      </c>
      <c r="I41" s="55"/>
      <c r="J41" s="56">
        <f>IF(ISBLANK(D41),0,ROUND(J43/5,2)*5)</f>
        <v>0</v>
      </c>
    </row>
    <row r="42" spans="1:18" ht="17.100000000000001" customHeight="1" x14ac:dyDescent="0.35">
      <c r="D42" s="30"/>
      <c r="J42" s="19" t="str">
        <f>IF(D41/5*100%&gt;$H$15,"Hinweis: Das maximal unterstützte Pensum liegt bei "&amp;($H$15*100)&amp;"%. Die Kitabetreuung wird an maximal "&amp;($H$15*5)&amp;" Wochentag/en unterstützt.","")</f>
        <v/>
      </c>
    </row>
    <row r="43" spans="1:18" ht="17.100000000000001" hidden="1" customHeight="1" x14ac:dyDescent="0.35">
      <c r="B43" s="57" t="str">
        <f>IF(ISBLANK(D41),"",IF(OR(H43&gt;=B41,H43&gt;B41-H41),B41-H41,H43))</f>
        <v/>
      </c>
      <c r="D43" s="61">
        <f>D37+D41</f>
        <v>0</v>
      </c>
      <c r="F43" s="58" t="str">
        <f>IF(ISBLANK(D41),"",VLOOKUP($B$25,'Tabelle Betreuungsgutscheine'!$A$1:$E$27,5,1))</f>
        <v/>
      </c>
      <c r="H43" s="59" t="str">
        <f>IF(ISBLANK($D$41),"",IF($B$41-25&lt;=25,($B$41-$H$41),$F$43))</f>
        <v/>
      </c>
      <c r="J43" s="60" t="e">
        <f>IF(D41/5*100%&lt;=$H$15,F41*(D41/5*100)*236/(100*12),($H$15*F41*236)/12)</f>
        <v>#VALUE!</v>
      </c>
    </row>
    <row r="44" spans="1:18" s="33" customFormat="1" ht="17.100000000000001" hidden="1" customHeight="1" x14ac:dyDescent="0.35">
      <c r="F44" s="62"/>
      <c r="H44" s="63"/>
      <c r="J44" s="64"/>
    </row>
    <row r="45" spans="1:18" ht="15" customHeight="1" x14ac:dyDescent="0.35">
      <c r="A45" s="43" t="s">
        <v>35</v>
      </c>
      <c r="R45" s="16" t="s">
        <v>13</v>
      </c>
    </row>
    <row r="46" spans="1:18" ht="34.5" x14ac:dyDescent="0.35">
      <c r="A46" s="48" t="s">
        <v>3</v>
      </c>
      <c r="B46" s="49" t="s">
        <v>25</v>
      </c>
      <c r="C46" s="50"/>
      <c r="D46" s="49" t="s">
        <v>19</v>
      </c>
      <c r="E46" s="50"/>
      <c r="F46" s="49" t="s">
        <v>38</v>
      </c>
      <c r="H46" s="49" t="s">
        <v>2</v>
      </c>
      <c r="J46" s="49" t="s">
        <v>14</v>
      </c>
      <c r="K46" s="51"/>
    </row>
    <row r="47" spans="1:18" ht="9.9499999999999993" customHeight="1" x14ac:dyDescent="0.35"/>
    <row r="48" spans="1:18" ht="18" customHeight="1" x14ac:dyDescent="0.35">
      <c r="A48" s="16" t="s">
        <v>18</v>
      </c>
      <c r="B48" s="3"/>
      <c r="D48" s="4"/>
      <c r="F48" s="52" t="str">
        <f>IF(B50&lt;0,0,B50)</f>
        <v/>
      </c>
      <c r="G48" s="53"/>
      <c r="H48" s="54" t="str">
        <f>IF(ISBLANK(D48),"",IF(B48-F50&lt;25,25,B48-F50))</f>
        <v/>
      </c>
      <c r="I48" s="55"/>
      <c r="J48" s="56">
        <f>IF(ISBLANK(D48),0,ROUND(J50/5,2)*5)</f>
        <v>0</v>
      </c>
    </row>
    <row r="49" spans="1:18" ht="18" customHeight="1" x14ac:dyDescent="0.35">
      <c r="D49" s="30"/>
      <c r="J49" s="19" t="str">
        <f>IF(D48/5*100%&gt;$H$15,"Hinweis: Das maximal unterstützte Pensum liegt bei "&amp;($H$15*100)&amp;"%. Die Kitabetreuung wird an maximal "&amp;($H$15*5)&amp;" Wochentag/en unterstützt.","")</f>
        <v/>
      </c>
    </row>
    <row r="50" spans="1:18" ht="17.100000000000001" hidden="1" customHeight="1" x14ac:dyDescent="0.35">
      <c r="B50" s="57" t="str">
        <f>IF(ISBLANK(D48),"",IF(OR(H50&gt;=B48,H50&gt;B48-H48),B48-H48,H50))</f>
        <v/>
      </c>
      <c r="F50" s="58" t="str">
        <f>IF(ISBLANK(D48),"",VLOOKUP($B$25,'Tabelle Betreuungsgutscheine'!$A$1:$E$27,4,1))</f>
        <v/>
      </c>
      <c r="H50" s="59" t="str">
        <f>IF(ISBLANK($D$37),"",IF($B$37-25&lt;=25,($B$37-$H$37),$F$39))</f>
        <v/>
      </c>
      <c r="J50" s="60" t="e">
        <f>IF(D48/5*100%&lt;=$H$15,F48*(D48/5*100)*236/(100*12),($H$15*F48*236)/12)</f>
        <v>#VALUE!</v>
      </c>
    </row>
    <row r="51" spans="1:18" ht="17.100000000000001" customHeight="1" x14ac:dyDescent="0.35">
      <c r="A51" s="81" t="s">
        <v>51</v>
      </c>
    </row>
    <row r="52" spans="1:18" ht="17.100000000000001" customHeight="1" x14ac:dyDescent="0.35">
      <c r="A52" s="81"/>
      <c r="B52" s="3"/>
      <c r="D52" s="4"/>
      <c r="F52" s="52" t="str">
        <f>IF(B54&lt;0,0,B54)</f>
        <v/>
      </c>
      <c r="G52" s="53"/>
      <c r="H52" s="54" t="str">
        <f>IF(ISBLANK(D52),"",IF(B52-F54&lt;25,25,B52-F54))</f>
        <v/>
      </c>
      <c r="I52" s="55"/>
      <c r="J52" s="56">
        <f>IF(ISBLANK(D52),0,ROUND(J54/5,2)*5)</f>
        <v>0</v>
      </c>
    </row>
    <row r="53" spans="1:18" ht="20.100000000000001" customHeight="1" x14ac:dyDescent="0.35">
      <c r="A53" s="33"/>
      <c r="D53" s="30"/>
      <c r="J53" s="19" t="str">
        <f>IF(D52/5*100%&gt;$H$15,"Hinweis: Das maximal unterstützte Pensum liegt bei "&amp;($H$15*100)&amp;"%. Die Kitabetreuung wird an maximal "&amp;($H$15*5)&amp;" Wochentag/en unterstützt.","")</f>
        <v/>
      </c>
    </row>
    <row r="54" spans="1:18" ht="17.100000000000001" hidden="1" customHeight="1" x14ac:dyDescent="0.35">
      <c r="B54" s="57" t="str">
        <f>IF(ISBLANK(D52),"",IF(OR(H54&gt;=B52,H54&gt;B52-H52),B52-H52,H54))</f>
        <v/>
      </c>
      <c r="D54" s="61">
        <f>D48+D52</f>
        <v>0</v>
      </c>
      <c r="F54" s="58" t="str">
        <f>IF(ISBLANK(D52),"",VLOOKUP($B$25,'Tabelle Betreuungsgutscheine'!$A$1:$E$27,5,1))</f>
        <v/>
      </c>
      <c r="H54" s="59" t="str">
        <f>IF(ISBLANK($D$41),"",IF($B$41-25&lt;=25,($B$41-$H$41),$F$43))</f>
        <v/>
      </c>
      <c r="J54" s="60" t="e">
        <f>IF(D52/5*100%&lt;=$H$15,F52*(D52/5*100)*236/(100*12),($H$15*F52*236)/12)</f>
        <v>#VALUE!</v>
      </c>
    </row>
    <row r="55" spans="1:18" s="33" customFormat="1" ht="17.100000000000001" hidden="1" customHeight="1" x14ac:dyDescent="0.35">
      <c r="F55" s="62"/>
      <c r="H55" s="63"/>
      <c r="J55" s="64"/>
    </row>
    <row r="56" spans="1:18" ht="30" customHeight="1" x14ac:dyDescent="0.35">
      <c r="D56" s="65" t="s">
        <v>43</v>
      </c>
      <c r="F56" s="49" t="s">
        <v>44</v>
      </c>
      <c r="J56" s="49" t="s">
        <v>45</v>
      </c>
    </row>
    <row r="57" spans="1:18" ht="9.9499999999999993" customHeight="1" x14ac:dyDescent="0.35">
      <c r="D57" s="30"/>
      <c r="F57" s="49"/>
      <c r="J57" s="33"/>
    </row>
    <row r="58" spans="1:18" ht="17.100000000000001" customHeight="1" x14ac:dyDescent="0.35">
      <c r="A58" s="33" t="s">
        <v>41</v>
      </c>
      <c r="D58" s="12">
        <f>IF(D60=0,0,D60)</f>
        <v>0</v>
      </c>
      <c r="F58" s="54">
        <f>IF(D58=0,0,'Tabelle Betreuungsgutscheine'!$D$28)</f>
        <v>0</v>
      </c>
      <c r="J58" s="56">
        <f>IF(ISBLANK(D58),0,ROUND(J60/5,2)*5)</f>
        <v>0</v>
      </c>
    </row>
    <row r="59" spans="1:18" s="33" customFormat="1" ht="17.100000000000001" customHeight="1" x14ac:dyDescent="0.35">
      <c r="D59" s="66"/>
      <c r="F59" s="62"/>
      <c r="J59" s="19" t="str">
        <f>IF(D58/5*100%&gt;$H$15,"Hinweis: Das maximal unterstützte Pensum liegt bei "&amp;($H$15*100)&amp;"%. Der Geschwisterbonus wird an maximal "&amp;($H$15*5)&amp;" Wochentag/en ausbezahlt.","")</f>
        <v/>
      </c>
    </row>
    <row r="60" spans="1:18" ht="17.100000000000001" hidden="1" customHeight="1" x14ac:dyDescent="0.35">
      <c r="D60" s="67">
        <f>IF(D43&gt;D54,D54,D43)</f>
        <v>0</v>
      </c>
      <c r="F60" s="68">
        <f>IF(ISBLANK(D60),"",'Tabelle Betreuungsgutscheine'!$D$28)</f>
        <v>10</v>
      </c>
      <c r="J60" s="69">
        <f>IF(D58/5*100%&lt;=$H$15,F58*(D58/5*100)*236/(100*12),($H$15*F58*236)/12)</f>
        <v>0</v>
      </c>
    </row>
    <row r="61" spans="1:18" ht="17.100000000000001" customHeight="1" x14ac:dyDescent="0.35">
      <c r="D61" s="30"/>
      <c r="J61" s="33"/>
    </row>
    <row r="62" spans="1:18" ht="15" customHeight="1" x14ac:dyDescent="0.35">
      <c r="A62" s="43" t="s">
        <v>36</v>
      </c>
      <c r="R62" s="16" t="s">
        <v>13</v>
      </c>
    </row>
    <row r="63" spans="1:18" ht="34.5" x14ac:dyDescent="0.35">
      <c r="A63" s="48" t="s">
        <v>3</v>
      </c>
      <c r="B63" s="49" t="s">
        <v>25</v>
      </c>
      <c r="C63" s="50"/>
      <c r="D63" s="49" t="s">
        <v>19</v>
      </c>
      <c r="E63" s="50"/>
      <c r="F63" s="49" t="s">
        <v>38</v>
      </c>
      <c r="H63" s="49" t="s">
        <v>2</v>
      </c>
      <c r="J63" s="49" t="s">
        <v>14</v>
      </c>
      <c r="K63" s="51"/>
    </row>
    <row r="64" spans="1:18" ht="9.9499999999999993" customHeight="1" x14ac:dyDescent="0.35"/>
    <row r="65" spans="1:13" ht="18" customHeight="1" x14ac:dyDescent="0.35">
      <c r="A65" s="16" t="s">
        <v>18</v>
      </c>
      <c r="B65" s="3"/>
      <c r="D65" s="4"/>
      <c r="F65" s="52" t="str">
        <f>IF(B67&lt;0,0,B67)</f>
        <v/>
      </c>
      <c r="G65" s="53"/>
      <c r="H65" s="54" t="str">
        <f>IF(ISBLANK(D65),"",IF(B65-F67&lt;25,25,B65-F67))</f>
        <v/>
      </c>
      <c r="I65" s="55"/>
      <c r="J65" s="56">
        <f>IF(ISBLANK(D65),0,ROUND(J67/5,2)*5)</f>
        <v>0</v>
      </c>
    </row>
    <row r="66" spans="1:13" ht="18.95" customHeight="1" x14ac:dyDescent="0.35">
      <c r="D66" s="30"/>
      <c r="J66" s="19" t="str">
        <f>IF(D65/5*100%&gt;$H$15,"Hinweis: Das maximal unterstützte Pensum liegt bei "&amp;($H$15*100)&amp;"%. Die Kitabetreuung wird an maximal "&amp;($H$15*5)&amp;" Wochentag/en unterstützt.","")</f>
        <v/>
      </c>
    </row>
    <row r="67" spans="1:13" ht="17.100000000000001" hidden="1" customHeight="1" x14ac:dyDescent="0.35">
      <c r="B67" s="57" t="str">
        <f>IF(ISBLANK(D65),"",IF(OR(H67&gt;=B65,H67&gt;B65-H65),B65-H65,H67))</f>
        <v/>
      </c>
      <c r="F67" s="58" t="str">
        <f>IF(ISBLANK(D65),"",VLOOKUP($B$25,'Tabelle Betreuungsgutscheine'!$A$1:$E$27,4,1))</f>
        <v/>
      </c>
      <c r="H67" s="59" t="str">
        <f>IF(ISBLANK($D$37),"",IF($B$37-25&lt;=25,($B$37-$H$37),$F$39))</f>
        <v/>
      </c>
      <c r="J67" s="60" t="e">
        <f>IF(D65/5*100%&lt;=$H$15,F65*(D65/5*100)*236/(100*12),($H$15*F65*236)/12)</f>
        <v>#VALUE!</v>
      </c>
    </row>
    <row r="68" spans="1:13" ht="17.100000000000001" customHeight="1" x14ac:dyDescent="0.35">
      <c r="A68" s="81" t="s">
        <v>51</v>
      </c>
    </row>
    <row r="69" spans="1:13" ht="17.100000000000001" customHeight="1" x14ac:dyDescent="0.35">
      <c r="A69" s="81"/>
      <c r="B69" s="3"/>
      <c r="D69" s="4"/>
      <c r="F69" s="52" t="str">
        <f>IF(B71&lt;0,0,B71)</f>
        <v/>
      </c>
      <c r="G69" s="53"/>
      <c r="H69" s="54" t="str">
        <f>IF(ISBLANK(D69),"",IF(B69-F71&lt;25,25,B69-F71))</f>
        <v/>
      </c>
      <c r="I69" s="55"/>
      <c r="J69" s="56">
        <f>IF(ISBLANK(D69),0,ROUND(J71/5,2)*5)</f>
        <v>0</v>
      </c>
    </row>
    <row r="70" spans="1:13" ht="20.100000000000001" customHeight="1" x14ac:dyDescent="0.35">
      <c r="D70" s="30"/>
      <c r="J70" s="19" t="str">
        <f>IF(D69/5*100%&gt;$H$15,"Hinweis: Das maximal unterstützte Pensum liegt bei "&amp;($H$15*100)&amp;"%. Die Kitabetreuung wird an maximal "&amp;($H$15*5)&amp;" Wochentag/en unterstützt.","")</f>
        <v/>
      </c>
    </row>
    <row r="71" spans="1:13" ht="17.100000000000001" hidden="1" customHeight="1" x14ac:dyDescent="0.35">
      <c r="B71" s="57" t="str">
        <f>IF(ISBLANK(D69),"",IF(OR(H71&gt;=B69,H71&gt;B69-H69),B69-H69,H71))</f>
        <v/>
      </c>
      <c r="D71" s="61">
        <f>D65+D69</f>
        <v>0</v>
      </c>
      <c r="F71" s="58" t="str">
        <f>IF(ISBLANK(D69),"",VLOOKUP($B$25,'Tabelle Betreuungsgutscheine'!$A$1:$E$27,5,1))</f>
        <v/>
      </c>
      <c r="H71" s="59" t="str">
        <f>IF(ISBLANK($D$41),"",IF($B$41-25&lt;=25,($B$41-$H$41),$F$43))</f>
        <v/>
      </c>
      <c r="J71" s="60" t="e">
        <f>IF(D69/5*100%&lt;=$H$15,F69*(D69/5*100)*236/(100*12),($H$15*F69*236)/12)</f>
        <v>#VALUE!</v>
      </c>
      <c r="M71" s="70"/>
    </row>
    <row r="72" spans="1:13" s="33" customFormat="1" ht="17.100000000000001" hidden="1" customHeight="1" x14ac:dyDescent="0.35">
      <c r="F72" s="62"/>
      <c r="H72" s="63"/>
      <c r="J72" s="64"/>
    </row>
    <row r="73" spans="1:13" ht="30" customHeight="1" x14ac:dyDescent="0.35">
      <c r="D73" s="49" t="s">
        <v>43</v>
      </c>
      <c r="F73" s="49" t="s">
        <v>44</v>
      </c>
      <c r="J73" s="49" t="s">
        <v>45</v>
      </c>
    </row>
    <row r="74" spans="1:13" ht="9.9499999999999993" customHeight="1" x14ac:dyDescent="0.35">
      <c r="D74" s="30"/>
      <c r="F74" s="49"/>
      <c r="J74" s="33"/>
    </row>
    <row r="75" spans="1:13" ht="17.100000000000001" customHeight="1" x14ac:dyDescent="0.35">
      <c r="A75" s="33" t="s">
        <v>42</v>
      </c>
      <c r="D75" s="12">
        <f>IF(D78=0,0,D78)</f>
        <v>0</v>
      </c>
      <c r="F75" s="54">
        <f>IF(D75=0,0,'Tabelle Betreuungsgutscheine'!$D$28)</f>
        <v>0</v>
      </c>
      <c r="J75" s="56">
        <f>IF(ISBLANK(D75),"",ROUND(J78/5,2)*5)</f>
        <v>0</v>
      </c>
    </row>
    <row r="76" spans="1:13" ht="17.100000000000001" customHeight="1" x14ac:dyDescent="0.35">
      <c r="D76" s="30"/>
      <c r="J76" s="19" t="str">
        <f>IF(D75/5*100%&gt;$H$15,"Hinweis: Das maximal unterstützte Pensum liegt bei "&amp;($H$15*100)&amp;"%. Der Geschwisterbonus wird an maximal "&amp;($H$15*5)&amp;" Wochentag/en ausbezahlt.","")</f>
        <v/>
      </c>
    </row>
    <row r="77" spans="1:13" ht="17.100000000000001" hidden="1" customHeight="1" x14ac:dyDescent="0.35">
      <c r="D77" s="67">
        <f>IF(D43&gt;D54,D43,D54)</f>
        <v>0</v>
      </c>
      <c r="F77" s="62"/>
      <c r="J77" s="64"/>
    </row>
    <row r="78" spans="1:13" ht="17.100000000000001" hidden="1" customHeight="1" x14ac:dyDescent="0.35">
      <c r="D78" s="67">
        <f>IF(D77&gt;D71,D71,D77)</f>
        <v>0</v>
      </c>
      <c r="F78" s="68">
        <f>IF(ISBLANK(D78),"",'Tabelle Betreuungsgutscheine'!$D$28)</f>
        <v>10</v>
      </c>
      <c r="J78" s="69">
        <f>IF(D75/5*100%&lt;=$H$15,F75*(D75/5*100)*236/(100*12),($H$15*F75*236)/12)</f>
        <v>0</v>
      </c>
    </row>
    <row r="79" spans="1:13" ht="17.100000000000001" hidden="1" customHeight="1" x14ac:dyDescent="0.35">
      <c r="D79" s="30"/>
      <c r="J79" s="33"/>
    </row>
    <row r="80" spans="1:13" x14ac:dyDescent="0.35">
      <c r="A80" s="27" t="s">
        <v>39</v>
      </c>
      <c r="B80" s="27"/>
      <c r="C80" s="28"/>
      <c r="D80" s="28"/>
      <c r="E80" s="28"/>
      <c r="F80" s="28"/>
      <c r="G80" s="28"/>
      <c r="H80" s="28"/>
      <c r="I80" s="28"/>
      <c r="J80" s="28"/>
    </row>
    <row r="81" spans="1:10" ht="9.9499999999999993" customHeight="1" x14ac:dyDescent="0.35"/>
    <row r="82" spans="1:10" ht="20.100000000000001" customHeight="1" x14ac:dyDescent="0.35">
      <c r="A82" s="71" t="s">
        <v>21</v>
      </c>
      <c r="B82" s="71" t="s">
        <v>52</v>
      </c>
      <c r="D82" s="54">
        <f>J37+J48+J65</f>
        <v>0</v>
      </c>
      <c r="H82" s="72"/>
      <c r="J82" s="73"/>
    </row>
    <row r="83" spans="1:10" ht="9.9499999999999993" customHeight="1" x14ac:dyDescent="0.35">
      <c r="B83" s="71"/>
      <c r="D83" s="74"/>
    </row>
    <row r="84" spans="1:10" ht="20.100000000000001" customHeight="1" x14ac:dyDescent="0.35">
      <c r="B84" s="71" t="s">
        <v>53</v>
      </c>
      <c r="D84" s="54">
        <f>J41+J52+J69</f>
        <v>0</v>
      </c>
    </row>
    <row r="85" spans="1:10" s="33" customFormat="1" ht="9.9499999999999993" customHeight="1" x14ac:dyDescent="0.35">
      <c r="B85" s="75"/>
      <c r="D85" s="76"/>
    </row>
    <row r="86" spans="1:10" ht="20.100000000000001" customHeight="1" x14ac:dyDescent="0.35">
      <c r="B86" s="75" t="s">
        <v>46</v>
      </c>
      <c r="D86" s="54">
        <f>J58+J75</f>
        <v>0</v>
      </c>
    </row>
    <row r="87" spans="1:10" ht="9.9499999999999993" customHeight="1" x14ac:dyDescent="0.35"/>
    <row r="88" spans="1:10" ht="20.100000000000001" customHeight="1" x14ac:dyDescent="0.35">
      <c r="A88" s="16" t="s">
        <v>32</v>
      </c>
      <c r="D88" s="13">
        <f>-J$27</f>
        <v>0</v>
      </c>
      <c r="F88" s="80"/>
      <c r="G88" s="80"/>
      <c r="H88" s="80"/>
      <c r="I88" s="80"/>
      <c r="J88" s="80"/>
    </row>
    <row r="89" spans="1:10" ht="9.9499999999999993" customHeight="1" x14ac:dyDescent="0.35">
      <c r="B89" s="71"/>
      <c r="D89" s="76"/>
    </row>
    <row r="90" spans="1:10" ht="20.100000000000001" customHeight="1" x14ac:dyDescent="0.35">
      <c r="A90" s="16" t="s">
        <v>40</v>
      </c>
      <c r="B90" s="71"/>
      <c r="D90" s="77">
        <f>D82+D84+D86+D88</f>
        <v>0</v>
      </c>
    </row>
    <row r="91" spans="1:10" ht="9.9499999999999993" customHeight="1" x14ac:dyDescent="0.35"/>
    <row r="92" spans="1:10" ht="20.100000000000001" hidden="1" customHeight="1" x14ac:dyDescent="0.35"/>
    <row r="93" spans="1:10" ht="20.100000000000001" hidden="1" customHeight="1" x14ac:dyDescent="0.35"/>
    <row r="94" spans="1:10" ht="20.100000000000001" hidden="1" customHeight="1" x14ac:dyDescent="0.35"/>
    <row r="95" spans="1:10" ht="20.100000000000001" hidden="1" customHeight="1" x14ac:dyDescent="0.35"/>
  </sheetData>
  <sheetProtection algorithmName="SHA-512" hashValue="eWMP6C5NSri18oEHY5q0TdTUpS1YzsHXsN4Bz2n3NNWljwrvN7B6lj/H2Kw0Mu9tLqESa3+D+ywjN5NuupAAFA==" saltValue="EIw6qGiuqsd8N8quWNeE8Q==" spinCount="100000" sheet="1" objects="1" scenarios="1"/>
  <mergeCells count="6">
    <mergeCell ref="A5:J5"/>
    <mergeCell ref="A12:A14"/>
    <mergeCell ref="F88:J88"/>
    <mergeCell ref="A40:A41"/>
    <mergeCell ref="A51:A52"/>
    <mergeCell ref="A68:A69"/>
  </mergeCells>
  <conditionalFormatting sqref="I38:J38 G43:G44 G42:J42 I43:I44 G56:I60">
    <cfRule type="expression" dxfId="19" priority="64">
      <formula>IF(G38&lt;&gt;"",1,0)</formula>
    </cfRule>
  </conditionalFormatting>
  <conditionalFormatting sqref="D88">
    <cfRule type="cellIs" dxfId="18" priority="56" operator="lessThan">
      <formula>0</formula>
    </cfRule>
  </conditionalFormatting>
  <conditionalFormatting sqref="I39">
    <cfRule type="expression" dxfId="17" priority="54">
      <formula>IF(I39&lt;&gt;"",1,0)</formula>
    </cfRule>
  </conditionalFormatting>
  <conditionalFormatting sqref="F88">
    <cfRule type="expression" dxfId="16" priority="34">
      <formula>IF($F$88&lt;&gt;"",1,0)</formula>
    </cfRule>
  </conditionalFormatting>
  <conditionalFormatting sqref="J11">
    <cfRule type="cellIs" dxfId="15" priority="33" operator="equal">
      <formula>"kein Anspruch - zu niedriges Pensum"</formula>
    </cfRule>
  </conditionalFormatting>
  <conditionalFormatting sqref="J13">
    <cfRule type="cellIs" dxfId="14" priority="32" operator="equal">
      <formula>"kein Anspruch - zu niedriges Pensum"</formula>
    </cfRule>
  </conditionalFormatting>
  <conditionalFormatting sqref="J15">
    <cfRule type="expression" dxfId="13" priority="26">
      <formula>IF($J$15&lt;&gt;"",1,0)</formula>
    </cfRule>
  </conditionalFormatting>
  <conditionalFormatting sqref="G39 G38:H38">
    <cfRule type="expression" dxfId="12" priority="23">
      <formula>IF(G38&lt;&gt;"",1,0)</formula>
    </cfRule>
  </conditionalFormatting>
  <conditionalFormatting sqref="I49:J49 G54:G55 G53:J53 I54:I55">
    <cfRule type="expression" dxfId="11" priority="17">
      <formula>IF(G49&lt;&gt;"",1,0)</formula>
    </cfRule>
  </conditionalFormatting>
  <conditionalFormatting sqref="I50">
    <cfRule type="expression" dxfId="10" priority="16">
      <formula>IF(I50&lt;&gt;"",1,0)</formula>
    </cfRule>
  </conditionalFormatting>
  <conditionalFormatting sqref="F61:I61">
    <cfRule type="expression" dxfId="9" priority="15">
      <formula>IF(F61&lt;&gt;"",1,0)</formula>
    </cfRule>
  </conditionalFormatting>
  <conditionalFormatting sqref="G50 G49:H49">
    <cfRule type="expression" dxfId="8" priority="13">
      <formula>IF(G49&lt;&gt;"",1,0)</formula>
    </cfRule>
  </conditionalFormatting>
  <conditionalFormatting sqref="I66:J66 G71:G72 G70:J70 I71:I72">
    <cfRule type="expression" dxfId="7" priority="10">
      <formula>IF(G66&lt;&gt;"",1,0)</formula>
    </cfRule>
  </conditionalFormatting>
  <conditionalFormatting sqref="I67">
    <cfRule type="expression" dxfId="6" priority="9">
      <formula>IF(I67&lt;&gt;"",1,0)</formula>
    </cfRule>
  </conditionalFormatting>
  <conditionalFormatting sqref="G67 G66:H66">
    <cfRule type="expression" dxfId="5" priority="6">
      <formula>IF(G66&lt;&gt;"",1,0)</formula>
    </cfRule>
  </conditionalFormatting>
  <conditionalFormatting sqref="G73:I75 G78:I78">
    <cfRule type="expression" dxfId="4" priority="5">
      <formula>IF(G73&lt;&gt;"",1,0)</formula>
    </cfRule>
  </conditionalFormatting>
  <conditionalFormatting sqref="F76:I76 F79:I79">
    <cfRule type="expression" dxfId="3" priority="4">
      <formula>IF(F76&lt;&gt;"",1,0)</formula>
    </cfRule>
  </conditionalFormatting>
  <conditionalFormatting sqref="G77:I77">
    <cfRule type="expression" dxfId="2" priority="3">
      <formula>IF(G77&lt;&gt;"",1,0)</formula>
    </cfRule>
  </conditionalFormatting>
  <conditionalFormatting sqref="J59">
    <cfRule type="expression" dxfId="1" priority="2">
      <formula>IF(J59&lt;&gt;"",1,0)</formula>
    </cfRule>
  </conditionalFormatting>
  <conditionalFormatting sqref="J76">
    <cfRule type="expression" dxfId="0" priority="1">
      <formula>IF(J76&lt;&gt;"",1,0)</formula>
    </cfRule>
  </conditionalFormatting>
  <dataValidations count="6">
    <dataValidation type="whole" allowBlank="1" showInputMessage="1" showErrorMessage="1" errorTitle="Ungültige Eingabe" error="Bitte nur ganze Zahlen eingeben." sqref="B19 B21">
      <formula1>0</formula1>
      <formula2>999999999</formula2>
    </dataValidation>
    <dataValidation type="list" allowBlank="1" showInputMessage="1" showErrorMessage="1" sqref="B27">
      <formula1>"bitte wählen, Ja, Nein"</formula1>
    </dataValidation>
    <dataValidation type="decimal" allowBlank="1" showInputMessage="1" showErrorMessage="1" sqref="F12:F13 B12 D11:D12">
      <formula1>0</formula1>
      <formula2>1</formula2>
    </dataValidation>
    <dataValidation type="decimal" allowBlank="1" showInputMessage="1" showErrorMessage="1" errorTitle="Ungültige Eingabe" error="Das maximale Betreuungsvolumen beträgt 5 Tage pro Woche." sqref="D41 D37 D52 D48 D69 D65">
      <formula1>0</formula1>
      <formula2>5</formula2>
    </dataValidation>
    <dataValidation type="decimal" allowBlank="1" showInputMessage="1" showErrorMessage="1" errorTitle="Ungültige Eingabe" error="Bitte nur ganze Zahlen eingeben." sqref="B37 B41 B48 B52 B65 B69">
      <formula1>0</formula1>
      <formula2>300</formula2>
    </dataValidation>
    <dataValidation type="decimal" allowBlank="1" showInputMessage="1" showErrorMessage="1" errorTitle="Ungültige Eingabe" error="Das maximale Pensum pro Person liegt bei 100%." sqref="B11 B13 D13">
      <formula1>0</formula1>
      <formula2>1</formula2>
    </dataValidation>
  </dataValidations>
  <pageMargins left="0.23622047244094491" right="0.27559055118110237" top="0.62992125984251968" bottom="0.35433070866141736" header="0.15748031496062992" footer="0.15748031496062992"/>
  <pageSetup paperSize="9" scale="73" orientation="portrait" r:id="rId1"/>
  <headerFooter>
    <oddHeader>&amp;L&amp;G&amp;R&amp;"Gill Sans MT,Standard"Berechnungstool Betreuungsgutscheine</oddHeader>
    <oddFooter>&amp;L&amp;"Gill Sans MT,Standard"&amp;9&amp;F&amp;R&amp;"Gill Sans MT,Standard"&amp;9Seite &amp;P von &amp;N</oddFooter>
  </headerFooter>
  <rowBreaks count="1" manualBreakCount="1">
    <brk id="29" max="9" man="1"/>
  </row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workbookViewId="0">
      <selection activeCell="A29" sqref="A29:XFD1048576"/>
    </sheetView>
  </sheetViews>
  <sheetFormatPr baseColWidth="10" defaultColWidth="0" defaultRowHeight="12.75" zeroHeight="1" x14ac:dyDescent="0.2"/>
  <cols>
    <col min="1" max="1" width="16.28515625" customWidth="1"/>
    <col min="2" max="2" width="5.7109375" customWidth="1"/>
    <col min="3" max="3" width="18.28515625" customWidth="1"/>
    <col min="4" max="5" width="14.85546875" customWidth="1"/>
    <col min="6" max="16384" width="11.42578125" hidden="1"/>
  </cols>
  <sheetData>
    <row r="1" spans="1:5" ht="17.100000000000001" customHeight="1" thickBot="1" x14ac:dyDescent="0.25">
      <c r="A1" s="83" t="s">
        <v>9</v>
      </c>
      <c r="B1" s="84"/>
      <c r="C1" s="85"/>
      <c r="D1" s="82" t="s">
        <v>4</v>
      </c>
      <c r="E1" s="82"/>
    </row>
    <row r="2" spans="1:5" ht="32.1" customHeight="1" thickBot="1" x14ac:dyDescent="0.25">
      <c r="A2" s="5" t="s">
        <v>7</v>
      </c>
      <c r="B2" s="5"/>
      <c r="C2" s="5" t="s">
        <v>8</v>
      </c>
      <c r="D2" s="5" t="s">
        <v>5</v>
      </c>
      <c r="E2" s="5" t="s">
        <v>6</v>
      </c>
    </row>
    <row r="3" spans="1:5" ht="18" thickBot="1" x14ac:dyDescent="0.4">
      <c r="A3" s="2">
        <v>0</v>
      </c>
      <c r="B3" s="2" t="s">
        <v>8</v>
      </c>
      <c r="C3" s="2">
        <v>12000</v>
      </c>
      <c r="D3" s="1">
        <v>105</v>
      </c>
      <c r="E3" s="1">
        <v>95</v>
      </c>
    </row>
    <row r="4" spans="1:5" ht="18" thickBot="1" x14ac:dyDescent="0.4">
      <c r="A4" s="2">
        <v>12001</v>
      </c>
      <c r="B4" s="2" t="s">
        <v>8</v>
      </c>
      <c r="C4" s="2">
        <f>C3+4000</f>
        <v>16000</v>
      </c>
      <c r="D4" s="1">
        <v>105</v>
      </c>
      <c r="E4" s="1">
        <v>90</v>
      </c>
    </row>
    <row r="5" spans="1:5" ht="18" thickBot="1" x14ac:dyDescent="0.4">
      <c r="A5" s="2">
        <f>A4+4000</f>
        <v>16001</v>
      </c>
      <c r="B5" s="2" t="s">
        <v>8</v>
      </c>
      <c r="C5" s="2">
        <f>C4+4000</f>
        <v>20000</v>
      </c>
      <c r="D5" s="1">
        <v>100</v>
      </c>
      <c r="E5" s="1">
        <v>85</v>
      </c>
    </row>
    <row r="6" spans="1:5" ht="18" thickBot="1" x14ac:dyDescent="0.4">
      <c r="A6" s="2">
        <f>A5+4000</f>
        <v>20001</v>
      </c>
      <c r="B6" s="2" t="s">
        <v>8</v>
      </c>
      <c r="C6" s="2">
        <f t="shared" ref="C6:C25" si="0">C5+4000</f>
        <v>24000</v>
      </c>
      <c r="D6" s="1">
        <v>95</v>
      </c>
      <c r="E6" s="1">
        <v>80</v>
      </c>
    </row>
    <row r="7" spans="1:5" ht="18" thickBot="1" x14ac:dyDescent="0.4">
      <c r="A7" s="2">
        <f t="shared" ref="A7:A25" si="1">A6+4000</f>
        <v>24001</v>
      </c>
      <c r="B7" s="2" t="s">
        <v>8</v>
      </c>
      <c r="C7" s="2">
        <f t="shared" si="0"/>
        <v>28000</v>
      </c>
      <c r="D7" s="1">
        <v>90</v>
      </c>
      <c r="E7" s="1">
        <v>75</v>
      </c>
    </row>
    <row r="8" spans="1:5" ht="18" thickBot="1" x14ac:dyDescent="0.4">
      <c r="A8" s="2">
        <f t="shared" si="1"/>
        <v>28001</v>
      </c>
      <c r="B8" s="2" t="s">
        <v>8</v>
      </c>
      <c r="C8" s="2">
        <f t="shared" si="0"/>
        <v>32000</v>
      </c>
      <c r="D8" s="1">
        <v>85</v>
      </c>
      <c r="E8" s="1">
        <v>70</v>
      </c>
    </row>
    <row r="9" spans="1:5" ht="18" thickBot="1" x14ac:dyDescent="0.4">
      <c r="A9" s="2">
        <f t="shared" si="1"/>
        <v>32001</v>
      </c>
      <c r="B9" s="2" t="s">
        <v>8</v>
      </c>
      <c r="C9" s="2">
        <f t="shared" si="0"/>
        <v>36000</v>
      </c>
      <c r="D9" s="1">
        <v>80</v>
      </c>
      <c r="E9" s="1">
        <v>65</v>
      </c>
    </row>
    <row r="10" spans="1:5" ht="18" thickBot="1" x14ac:dyDescent="0.4">
      <c r="A10" s="2">
        <f t="shared" si="1"/>
        <v>36001</v>
      </c>
      <c r="B10" s="2" t="s">
        <v>8</v>
      </c>
      <c r="C10" s="2">
        <f t="shared" si="0"/>
        <v>40000</v>
      </c>
      <c r="D10" s="1">
        <v>75</v>
      </c>
      <c r="E10" s="1">
        <v>60</v>
      </c>
    </row>
    <row r="11" spans="1:5" ht="18" thickBot="1" x14ac:dyDescent="0.4">
      <c r="A11" s="2">
        <f t="shared" si="1"/>
        <v>40001</v>
      </c>
      <c r="B11" s="2" t="s">
        <v>8</v>
      </c>
      <c r="C11" s="2">
        <f t="shared" si="0"/>
        <v>44000</v>
      </c>
      <c r="D11" s="1">
        <v>70</v>
      </c>
      <c r="E11" s="1">
        <v>55</v>
      </c>
    </row>
    <row r="12" spans="1:5" ht="18" thickBot="1" x14ac:dyDescent="0.4">
      <c r="A12" s="2">
        <f t="shared" si="1"/>
        <v>44001</v>
      </c>
      <c r="B12" s="2" t="s">
        <v>8</v>
      </c>
      <c r="C12" s="2">
        <f t="shared" si="0"/>
        <v>48000</v>
      </c>
      <c r="D12" s="1">
        <v>65</v>
      </c>
      <c r="E12" s="1">
        <v>50</v>
      </c>
    </row>
    <row r="13" spans="1:5" ht="18" thickBot="1" x14ac:dyDescent="0.4">
      <c r="A13" s="2">
        <f t="shared" si="1"/>
        <v>48001</v>
      </c>
      <c r="B13" s="2" t="s">
        <v>8</v>
      </c>
      <c r="C13" s="2">
        <f t="shared" si="0"/>
        <v>52000</v>
      </c>
      <c r="D13" s="1">
        <v>60</v>
      </c>
      <c r="E13" s="1">
        <v>45</v>
      </c>
    </row>
    <row r="14" spans="1:5" ht="18" thickBot="1" x14ac:dyDescent="0.4">
      <c r="A14" s="2">
        <f t="shared" si="1"/>
        <v>52001</v>
      </c>
      <c r="B14" s="2" t="s">
        <v>8</v>
      </c>
      <c r="C14" s="2">
        <f t="shared" si="0"/>
        <v>56000</v>
      </c>
      <c r="D14" s="1">
        <v>55</v>
      </c>
      <c r="E14" s="1">
        <v>40</v>
      </c>
    </row>
    <row r="15" spans="1:5" ht="18" thickBot="1" x14ac:dyDescent="0.4">
      <c r="A15" s="2">
        <f t="shared" si="1"/>
        <v>56001</v>
      </c>
      <c r="B15" s="2" t="s">
        <v>8</v>
      </c>
      <c r="C15" s="2">
        <f t="shared" si="0"/>
        <v>60000</v>
      </c>
      <c r="D15" s="1">
        <v>50</v>
      </c>
      <c r="E15" s="1">
        <v>35</v>
      </c>
    </row>
    <row r="16" spans="1:5" ht="18" thickBot="1" x14ac:dyDescent="0.4">
      <c r="A16" s="2">
        <f t="shared" si="1"/>
        <v>60001</v>
      </c>
      <c r="B16" s="2" t="s">
        <v>8</v>
      </c>
      <c r="C16" s="2">
        <f t="shared" si="0"/>
        <v>64000</v>
      </c>
      <c r="D16" s="1">
        <v>45</v>
      </c>
      <c r="E16" s="1">
        <v>30</v>
      </c>
    </row>
    <row r="17" spans="1:5" ht="18" thickBot="1" x14ac:dyDescent="0.4">
      <c r="A17" s="2">
        <f t="shared" si="1"/>
        <v>64001</v>
      </c>
      <c r="B17" s="2" t="s">
        <v>8</v>
      </c>
      <c r="C17" s="2">
        <f t="shared" si="0"/>
        <v>68000</v>
      </c>
      <c r="D17" s="1">
        <v>40</v>
      </c>
      <c r="E17" s="1">
        <v>25</v>
      </c>
    </row>
    <row r="18" spans="1:5" ht="18" thickBot="1" x14ac:dyDescent="0.4">
      <c r="A18" s="2">
        <f t="shared" si="1"/>
        <v>68001</v>
      </c>
      <c r="B18" s="2" t="s">
        <v>8</v>
      </c>
      <c r="C18" s="2">
        <f t="shared" si="0"/>
        <v>72000</v>
      </c>
      <c r="D18" s="1">
        <v>35</v>
      </c>
      <c r="E18" s="1">
        <v>20</v>
      </c>
    </row>
    <row r="19" spans="1:5" ht="18" thickBot="1" x14ac:dyDescent="0.4">
      <c r="A19" s="2">
        <f t="shared" si="1"/>
        <v>72001</v>
      </c>
      <c r="B19" s="2" t="s">
        <v>8</v>
      </c>
      <c r="C19" s="2">
        <f t="shared" si="0"/>
        <v>76000</v>
      </c>
      <c r="D19" s="1">
        <v>30</v>
      </c>
      <c r="E19" s="1">
        <v>15</v>
      </c>
    </row>
    <row r="20" spans="1:5" ht="18" thickBot="1" x14ac:dyDescent="0.4">
      <c r="A20" s="2">
        <f t="shared" si="1"/>
        <v>76001</v>
      </c>
      <c r="B20" s="2" t="s">
        <v>8</v>
      </c>
      <c r="C20" s="2">
        <f t="shared" si="0"/>
        <v>80000</v>
      </c>
      <c r="D20" s="1">
        <v>22</v>
      </c>
      <c r="E20" s="1">
        <v>12</v>
      </c>
    </row>
    <row r="21" spans="1:5" ht="18" thickBot="1" x14ac:dyDescent="0.4">
      <c r="A21" s="2">
        <f t="shared" si="1"/>
        <v>80001</v>
      </c>
      <c r="B21" s="2" t="s">
        <v>8</v>
      </c>
      <c r="C21" s="2">
        <f t="shared" si="0"/>
        <v>84000</v>
      </c>
      <c r="D21" s="1">
        <v>0</v>
      </c>
      <c r="E21" s="1">
        <v>0</v>
      </c>
    </row>
    <row r="22" spans="1:5" ht="18" thickBot="1" x14ac:dyDescent="0.4">
      <c r="A22" s="2">
        <f t="shared" si="1"/>
        <v>84001</v>
      </c>
      <c r="B22" s="2" t="s">
        <v>8</v>
      </c>
      <c r="C22" s="2">
        <f t="shared" si="0"/>
        <v>88000</v>
      </c>
      <c r="D22" s="1">
        <v>0</v>
      </c>
      <c r="E22" s="1">
        <v>0</v>
      </c>
    </row>
    <row r="23" spans="1:5" ht="18" thickBot="1" x14ac:dyDescent="0.4">
      <c r="A23" s="2">
        <f t="shared" si="1"/>
        <v>88001</v>
      </c>
      <c r="B23" s="2" t="s">
        <v>8</v>
      </c>
      <c r="C23" s="2">
        <f t="shared" si="0"/>
        <v>92000</v>
      </c>
      <c r="D23" s="1">
        <v>0</v>
      </c>
      <c r="E23" s="1">
        <v>0</v>
      </c>
    </row>
    <row r="24" spans="1:5" ht="18" thickBot="1" x14ac:dyDescent="0.4">
      <c r="A24" s="2">
        <f t="shared" si="1"/>
        <v>92001</v>
      </c>
      <c r="B24" s="2" t="s">
        <v>8</v>
      </c>
      <c r="C24" s="2">
        <f t="shared" si="0"/>
        <v>96000</v>
      </c>
      <c r="D24" s="1">
        <v>0</v>
      </c>
      <c r="E24" s="1">
        <v>0</v>
      </c>
    </row>
    <row r="25" spans="1:5" ht="18" thickBot="1" x14ac:dyDescent="0.4">
      <c r="A25" s="2">
        <f t="shared" si="1"/>
        <v>96001</v>
      </c>
      <c r="B25" s="2" t="s">
        <v>8</v>
      </c>
      <c r="C25" s="2">
        <f t="shared" si="0"/>
        <v>100000</v>
      </c>
      <c r="D25" s="9">
        <v>0</v>
      </c>
      <c r="E25" s="9">
        <v>0</v>
      </c>
    </row>
    <row r="26" spans="1:5" ht="18" thickBot="1" x14ac:dyDescent="0.4">
      <c r="A26" s="2">
        <v>100001</v>
      </c>
      <c r="B26" s="2" t="s">
        <v>8</v>
      </c>
      <c r="C26" s="2">
        <v>9999999</v>
      </c>
      <c r="D26" s="9">
        <v>0</v>
      </c>
      <c r="E26" s="9">
        <v>0</v>
      </c>
    </row>
    <row r="27" spans="1:5" ht="13.5" thickBot="1" x14ac:dyDescent="0.25"/>
    <row r="28" spans="1:5" ht="18" thickBot="1" x14ac:dyDescent="0.4">
      <c r="A28" s="83" t="s">
        <v>37</v>
      </c>
      <c r="B28" s="84"/>
      <c r="C28" s="84"/>
      <c r="D28" s="9">
        <v>10</v>
      </c>
    </row>
  </sheetData>
  <sheetProtection algorithmName="SHA-512" hashValue="iWVtouBsKLKEOV3ff+QiFy9K05mjI7IpjoMTfmx1DEr4FTECdmeA++eWxOn2N/AOfJ3eG/QEthaqRHXHhlVJcg==" saltValue="ufsHwl1gUHQwLc14leDPhQ==" spinCount="100000" sheet="1" selectLockedCells="1"/>
  <mergeCells count="3">
    <mergeCell ref="D1:E1"/>
    <mergeCell ref="A1:C1"/>
    <mergeCell ref="A28:C28"/>
  </mergeCells>
  <pageMargins left="0.70866141732283472" right="0.70866141732283472" top="0.78740157480314965" bottom="0.78740157480314965" header="0.31496062992125984" footer="0.31496062992125984"/>
  <pageSetup paperSize="9" scale="83" orientation="landscape" r:id="rId1"/>
  <headerFooter>
    <oddHeader>&amp;L&amp;G&amp;R&amp;"Gill Sans MT,Standard"&amp;9Berechnungstool Betreuungsgutscheine</oddHeader>
    <oddFooter>&amp;L&amp;"Gill Sans MT,Standard"&amp;9&amp;F&amp;R&amp;"Gill Sans MT,Standard"&amp;9Seite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Datenblatt pro Kind</vt:lpstr>
      <vt:lpstr>Tabelle Betreuungsgutscheine</vt:lpstr>
      <vt:lpstr>'Datenblatt pro Kind'!Druckbereich</vt:lpstr>
      <vt:lpstr>'Datenblatt pro Kind'!Drucktitel</vt:lpstr>
    </vt:vector>
  </TitlesOfParts>
  <Company>Stadtverwaltung ZUG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Bonati Thomas</dc:creator>
  <cp:lastModifiedBy>Nadine Lueoend</cp:lastModifiedBy>
  <cp:lastPrinted>2017-04-24T06:12:12Z</cp:lastPrinted>
  <dcterms:created xsi:type="dcterms:W3CDTF">2015-05-12T07:08:36Z</dcterms:created>
  <dcterms:modified xsi:type="dcterms:W3CDTF">2017-08-18T13:32:13Z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</Properties>
</file>